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исправленные по пред соб" sheetId="3" r:id="rId1"/>
  </sheets>
  <definedNames>
    <definedName name="_xlnm.Print_Area" localSheetId="0">'исправленные по пред соб'!$A$1:$J$48</definedName>
  </definedNames>
  <calcPr calcId="125725"/>
</workbook>
</file>

<file path=xl/calcChain.xml><?xml version="1.0" encoding="utf-8"?>
<calcChain xmlns="http://schemas.openxmlformats.org/spreadsheetml/2006/main">
  <c r="D33" i="3"/>
  <c r="K33" s="1"/>
  <c r="D32"/>
  <c r="K32" s="1"/>
  <c r="K31"/>
  <c r="K26"/>
  <c r="K27"/>
  <c r="K25"/>
  <c r="D24"/>
  <c r="K24" s="1"/>
  <c r="K22"/>
  <c r="K23"/>
  <c r="K21"/>
  <c r="K20"/>
  <c r="K9"/>
  <c r="K10"/>
  <c r="K11"/>
  <c r="K12"/>
  <c r="K13"/>
  <c r="K14"/>
  <c r="K15"/>
  <c r="K16"/>
  <c r="K17"/>
  <c r="K18"/>
  <c r="K19"/>
  <c r="K8"/>
  <c r="H48"/>
  <c r="G38"/>
  <c r="H37"/>
  <c r="I37" s="1"/>
  <c r="A33"/>
  <c r="I31"/>
  <c r="H27"/>
  <c r="I27" s="1"/>
  <c r="J27" s="1"/>
  <c r="H26"/>
  <c r="I26"/>
  <c r="J26" s="1"/>
  <c r="H25"/>
  <c r="I25" s="1"/>
  <c r="J25" s="1"/>
  <c r="H23"/>
  <c r="I23" s="1"/>
  <c r="J23" s="1"/>
  <c r="H22"/>
  <c r="I22"/>
  <c r="J22" s="1"/>
  <c r="H21"/>
  <c r="I21" s="1"/>
  <c r="J21" s="1"/>
  <c r="H20"/>
  <c r="I20" s="1"/>
  <c r="J20" s="1"/>
  <c r="H19"/>
  <c r="I19" s="1"/>
  <c r="J19" s="1"/>
  <c r="H18"/>
  <c r="I18"/>
  <c r="J18" s="1"/>
  <c r="H17"/>
  <c r="I17" s="1"/>
  <c r="J17" s="1"/>
  <c r="H16"/>
  <c r="I16" s="1"/>
  <c r="J16" s="1"/>
  <c r="H15"/>
  <c r="I15" s="1"/>
  <c r="J15" s="1"/>
  <c r="H14"/>
  <c r="I14"/>
  <c r="J14" s="1"/>
  <c r="H13"/>
  <c r="I13" s="1"/>
  <c r="J13" s="1"/>
  <c r="H12"/>
  <c r="I12" s="1"/>
  <c r="J12" s="1"/>
  <c r="H11"/>
  <c r="I11" s="1"/>
  <c r="J11" s="1"/>
  <c r="H10"/>
  <c r="I10"/>
  <c r="J10" s="1"/>
  <c r="H9"/>
  <c r="I9" s="1"/>
  <c r="J9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H8"/>
  <c r="I8" s="1"/>
  <c r="H32" l="1"/>
  <c r="I32" s="1"/>
  <c r="J32" s="1"/>
  <c r="K34"/>
  <c r="K28"/>
  <c r="H24"/>
  <c r="I24" s="1"/>
  <c r="J24" s="1"/>
  <c r="H33"/>
  <c r="I33" s="1"/>
  <c r="J33" s="1"/>
  <c r="J8"/>
  <c r="J31"/>
  <c r="J37"/>
  <c r="I34" l="1"/>
  <c r="I28"/>
  <c r="H28"/>
  <c r="H47" s="1"/>
  <c r="J28"/>
  <c r="J34"/>
  <c r="K35"/>
  <c r="K38" s="1"/>
  <c r="I35" l="1"/>
  <c r="I38" s="1"/>
  <c r="J35"/>
  <c r="J38" s="1"/>
  <c r="H38" s="1"/>
  <c r="I48" s="1"/>
  <c r="I44" l="1"/>
  <c r="I46" s="1"/>
</calcChain>
</file>

<file path=xl/sharedStrings.xml><?xml version="1.0" encoding="utf-8"?>
<sst xmlns="http://schemas.openxmlformats.org/spreadsheetml/2006/main" count="102" uniqueCount="60">
  <si>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</si>
  <si>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</si>
  <si>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</si>
  <si>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</si>
  <si>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</si>
  <si>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</si>
  <si>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</si>
  <si>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</si>
  <si>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</si>
  <si>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</si>
  <si>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</si>
  <si>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</si>
  <si>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</si>
  <si>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</si>
  <si>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</si>
  <si>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</si>
  <si>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</si>
  <si>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</si>
  <si>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</si>
  <si>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</si>
  <si>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</si>
  <si>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</si>
  <si>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</si>
  <si>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</si>
  <si>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</si>
  <si>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</si>
  <si>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</si>
  <si>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</si>
  <si>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</si>
  <si>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</si>
  <si>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</si>
  <si>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</si>
  <si>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</si>
  <si>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</si>
  <si>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</si>
  <si>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</si>
  <si>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</si>
  <si>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</si>
  <si>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</si>
  <si>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</si>
  <si>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</si>
  <si>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</si>
  <si>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</si>
  <si>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</si>
  <si>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>г. Рязань ул. Костычева д. 8</t>
  </si>
  <si>
    <t xml:space="preserve">Уборка лестничных площадок и маршей </t>
  </si>
  <si>
    <t xml:space="preserve">Подметание прилегающей территории 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</si>
  <si>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</si>
  <si>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</si>
  <si>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</si>
  <si>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постоянно</t>
  </si>
  <si>
    <t>Периодичность</t>
  </si>
  <si>
    <t>ОДН</t>
  </si>
  <si>
    <t>Итого:</t>
  </si>
  <si>
    <t>Тариф на 1м2/мес. в руб. без ОДН:</t>
  </si>
  <si>
    <t>3 раза в год-вентканалы в МКД с газовыми приборами, раз в год-в МКД с электроплитами</t>
  </si>
  <si>
    <t>Содержание и уборка контейнерных площадок</t>
  </si>
  <si>
    <t xml:space="preserve">Тариф с КРСОИ 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</si>
  <si>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</si>
  <si>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                           с 05.02.2027 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</si>
</sst>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000"/>
    <numFmt numFmtId="165" formatCode="_-* #,##0.000\ _₽_-;\-* #,##0.000\ _₽_-;_-* &quot;-&quot;???\ _₽_-;_-@_-"/>
    <numFmt numFmtId="166" formatCode="0.00;[Red]0.00"/>
  </numFmts>
  <fonts count="10">
    <font>
      <sz val="11"/>
      <color theme="1"/>
      <name val="Calibri"/>
      <family val="2"/>
      <scheme val="min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4">
    <xf numFmtId="0" fontId="0" fillId="0" borderId="0" xfId="0"/>
    <xf numFmtId="0" fontId="5" fillId="0" borderId="0" xfId="0" applyFont="1"/>
    <xf numFmtId="0" fontId="6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5" fillId="2" borderId="0" xfId="0" applyFont="1" applyFill="1"/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2" fontId="7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Fill="1" applyBorder="1" applyAlignment="1">
      <alignment horizontal="center"/>
    </xf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0" borderId="0" xfId="0" applyFont="1" applyBorder="1" applyAlignment="1">
      <alignment horizont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0" xfId="0" applyFont="1" applyFill="1"/>
    <xf numFmtId="43" fontId="6" fillId="0" borderId="0" xfId="0" applyNumberFormat="1" applyFont="1" applyBorder="1" applyAlignment="1">
      <alignment horizontal="center"/>
    </xf>
    <xf numFmtId="43" fontId="5" fillId="0" borderId="0" xfId="0" applyNumberFormat="1" applyFont="1"/>
    <xf numFmtId="165" fontId="5" fillId="0" borderId="0" xfId="0" applyNumberFormat="1" applyFont="1"/>
    <xf numFmtId="43" fontId="5" fillId="0" borderId="0" xfId="1" applyFont="1"/>
    <xf numFmtId="0" fontId="5" fillId="0" borderId="0" xfId="0" applyFont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7" fillId="2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166" fontId="5" fillId="0" borderId="7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0" fontId="5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wrapText="1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justify" wrapText="1"/>
    </xf>
    <xf numFmtId="2" fontId="5" fillId="0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/>
    </xf>
    <xf numFmtId="166" fontId="5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/>
    </xf>
    <xf numFmtId="2" fontId="7" fillId="0" borderId="1" xfId="0" applyNumberFormat="1" applyFont="1" applyFill="1" applyBorder="1" applyAlignment="1">
      <alignment horizontal="right"/>
    </xf>
    <xf numFmtId="2" fontId="7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9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2" fontId="6" fillId="0" borderId="1" xfId="0" applyNumberFormat="1" applyFont="1" applyFill="1" applyBorder="1"/>
    <xf numFmtId="2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2" fontId="7" fillId="0" borderId="2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tabSelected="1" topLeftCell="A16" zoomScale="75" zoomScaleNormal="75" workbookViewId="0">
      <selection activeCell="D16" sqref="D1:D1048576"/>
    </sheetView>
  </sheetViews>
  <sheetFormatPr defaultRowHeight="15.75"/>
  <cols>
    <col min="1" max="1" width="9.5703125" style="1" customWidth="1"/>
    <col min="2" max="2" width="48" style="1" customWidth="1"/>
    <col min="3" max="3" width="22.5703125" style="1" customWidth="1"/>
    <col min="4" max="4" width="14.7109375" style="1" hidden="1" customWidth="1"/>
    <col min="5" max="5" width="12.42578125" style="1" customWidth="1"/>
    <col min="6" max="6" width="28.7109375" style="22" customWidth="1"/>
    <col min="7" max="7" width="15.7109375" style="22" hidden="1" customWidth="1"/>
    <col min="8" max="8" width="15.5703125" style="1" hidden="1" customWidth="1"/>
    <col min="9" max="9" width="18.85546875" style="1" hidden="1" customWidth="1"/>
    <col min="10" max="10" width="14.28515625" style="33" hidden="1" customWidth="1"/>
    <col min="11" max="11" width="20.7109375" style="33" customWidth="1"/>
    <col min="12" max="16384" width="9.140625" style="1"/>
  </cols>
  <sheetData>
    <row r="1" spans="1:11">
      <c r="F1" s="2"/>
      <c r="G1" s="2"/>
    </row>
    <row r="2" spans="1:11">
      <c r="F2" s="3"/>
      <c r="G2" s="3"/>
    </row>
    <row r="3" spans="1:11" s="4" customFormat="1" ht="18.75" customHeight="1">
      <c r="A3" s="41" t="s">
        <v>59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s="4" customFormat="1" ht="21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1" ht="24.75" customHeight="1">
      <c r="A5" s="5"/>
      <c r="B5" s="5" t="s">
        <v>44</v>
      </c>
      <c r="C5" s="5" t="s">
        <v>0</v>
      </c>
      <c r="D5" s="6">
        <v>3909.6</v>
      </c>
      <c r="E5" s="6">
        <v>3909.6</v>
      </c>
      <c r="F5" s="7"/>
      <c r="G5" s="7"/>
      <c r="H5" s="8"/>
      <c r="I5" s="8"/>
    </row>
    <row r="6" spans="1:11" ht="20.25" customHeight="1">
      <c r="A6" s="42" t="s">
        <v>1</v>
      </c>
      <c r="B6" s="42"/>
      <c r="C6" s="42"/>
      <c r="D6" s="42"/>
      <c r="E6" s="42"/>
      <c r="F6" s="42"/>
      <c r="G6" s="42"/>
      <c r="H6" s="42"/>
      <c r="I6" s="42"/>
    </row>
    <row r="7" spans="1:11" ht="53.45" customHeight="1">
      <c r="A7" s="9" t="s">
        <v>2</v>
      </c>
      <c r="B7" s="9" t="s">
        <v>3</v>
      </c>
      <c r="C7" s="9" t="s">
        <v>4</v>
      </c>
      <c r="D7" s="9" t="s">
        <v>5</v>
      </c>
      <c r="E7" s="9" t="s">
        <v>6</v>
      </c>
      <c r="F7" s="10" t="s">
        <v>51</v>
      </c>
      <c r="G7" s="11"/>
      <c r="H7" s="11" t="s">
        <v>8</v>
      </c>
      <c r="I7" s="23" t="s">
        <v>7</v>
      </c>
      <c r="J7" s="26" t="s">
        <v>43</v>
      </c>
      <c r="K7" s="26" t="s">
        <v>43</v>
      </c>
    </row>
    <row r="8" spans="1:11" ht="63">
      <c r="A8" s="9">
        <v>1</v>
      </c>
      <c r="B8" s="12" t="s">
        <v>12</v>
      </c>
      <c r="C8" s="9" t="s">
        <v>13</v>
      </c>
      <c r="D8" s="13">
        <v>0.32</v>
      </c>
      <c r="E8" s="13">
        <v>3909.6</v>
      </c>
      <c r="F8" s="10" t="s">
        <v>14</v>
      </c>
      <c r="G8" s="10">
        <v>12</v>
      </c>
      <c r="H8" s="14">
        <f t="shared" ref="H8:H27" si="0">D8*E8</f>
        <v>1251.0719999999999</v>
      </c>
      <c r="I8" s="14">
        <f t="shared" ref="I8:I27" si="1">H8*G8</f>
        <v>15012.863999999998</v>
      </c>
      <c r="J8" s="37">
        <f>I8/12/E8</f>
        <v>0.32</v>
      </c>
      <c r="K8" s="34">
        <f>J8*1.04*1.092*1.072*1.083*1.1308*1.108</f>
        <v>0.52863359356012085</v>
      </c>
    </row>
    <row r="9" spans="1:11" ht="47.25">
      <c r="A9" s="9">
        <f t="shared" ref="A9:A27" si="2">A8+1</f>
        <v>2</v>
      </c>
      <c r="B9" s="24" t="s">
        <v>47</v>
      </c>
      <c r="C9" s="9" t="s">
        <v>13</v>
      </c>
      <c r="D9" s="13">
        <v>0.08</v>
      </c>
      <c r="E9" s="13">
        <v>3909.6</v>
      </c>
      <c r="F9" s="10" t="s">
        <v>14</v>
      </c>
      <c r="G9" s="10">
        <v>12</v>
      </c>
      <c r="H9" s="14">
        <f t="shared" si="0"/>
        <v>312.76799999999997</v>
      </c>
      <c r="I9" s="14">
        <f t="shared" si="1"/>
        <v>3753.2159999999994</v>
      </c>
      <c r="J9" s="37">
        <f t="shared" ref="J9:J27" si="3">I9/12/E9</f>
        <v>0.08</v>
      </c>
      <c r="K9" s="34">
        <f t="shared" ref="K9:K19" si="4">J9*1.04*1.092*1.072*1.083*1.1308*1.108</f>
        <v>0.13215839839003021</v>
      </c>
    </row>
    <row r="10" spans="1:11" ht="47.25">
      <c r="A10" s="9">
        <f t="shared" si="2"/>
        <v>3</v>
      </c>
      <c r="B10" s="24" t="s">
        <v>16</v>
      </c>
      <c r="C10" s="9" t="s">
        <v>15</v>
      </c>
      <c r="D10" s="13">
        <v>0.15</v>
      </c>
      <c r="E10" s="13">
        <v>3909.6</v>
      </c>
      <c r="F10" s="10" t="s">
        <v>14</v>
      </c>
      <c r="G10" s="10">
        <v>12</v>
      </c>
      <c r="H10" s="14">
        <f t="shared" si="0"/>
        <v>586.43999999999994</v>
      </c>
      <c r="I10" s="14">
        <f t="shared" si="1"/>
        <v>7037.2799999999988</v>
      </c>
      <c r="J10" s="37">
        <f t="shared" si="3"/>
        <v>0.15</v>
      </c>
      <c r="K10" s="34">
        <f t="shared" si="4"/>
        <v>0.24779699698130661</v>
      </c>
    </row>
    <row r="11" spans="1:11" ht="30" customHeight="1">
      <c r="A11" s="9">
        <f t="shared" si="2"/>
        <v>4</v>
      </c>
      <c r="B11" s="24" t="s">
        <v>17</v>
      </c>
      <c r="C11" s="9" t="s">
        <v>18</v>
      </c>
      <c r="D11" s="13">
        <v>7.0000000000000007E-2</v>
      </c>
      <c r="E11" s="13">
        <v>3909.6</v>
      </c>
      <c r="F11" s="10" t="s">
        <v>14</v>
      </c>
      <c r="G11" s="10">
        <v>12</v>
      </c>
      <c r="H11" s="14">
        <f t="shared" si="0"/>
        <v>273.67200000000003</v>
      </c>
      <c r="I11" s="14">
        <f t="shared" si="1"/>
        <v>3284.0640000000003</v>
      </c>
      <c r="J11" s="37">
        <f t="shared" si="3"/>
        <v>7.0000000000000007E-2</v>
      </c>
      <c r="K11" s="34">
        <f t="shared" si="4"/>
        <v>0.11563859859127645</v>
      </c>
    </row>
    <row r="12" spans="1:11" ht="78.75">
      <c r="A12" s="9">
        <f t="shared" si="2"/>
        <v>5</v>
      </c>
      <c r="B12" s="24" t="s">
        <v>19</v>
      </c>
      <c r="C12" s="9" t="s">
        <v>20</v>
      </c>
      <c r="D12" s="13">
        <v>0.04</v>
      </c>
      <c r="E12" s="13">
        <v>3909.6</v>
      </c>
      <c r="F12" s="10" t="s">
        <v>14</v>
      </c>
      <c r="G12" s="10">
        <v>12</v>
      </c>
      <c r="H12" s="14">
        <f t="shared" si="0"/>
        <v>156.38399999999999</v>
      </c>
      <c r="I12" s="14">
        <f t="shared" si="1"/>
        <v>1876.6079999999997</v>
      </c>
      <c r="J12" s="37">
        <f t="shared" si="3"/>
        <v>0.04</v>
      </c>
      <c r="K12" s="34">
        <f t="shared" si="4"/>
        <v>6.6079199195015106E-2</v>
      </c>
    </row>
    <row r="13" spans="1:11" ht="63">
      <c r="A13" s="9">
        <f t="shared" si="2"/>
        <v>6</v>
      </c>
      <c r="B13" s="24" t="s">
        <v>22</v>
      </c>
      <c r="C13" s="9" t="s">
        <v>23</v>
      </c>
      <c r="D13" s="13">
        <v>0.19</v>
      </c>
      <c r="E13" s="13">
        <v>3909.6</v>
      </c>
      <c r="F13" s="10" t="s">
        <v>14</v>
      </c>
      <c r="G13" s="10">
        <v>12</v>
      </c>
      <c r="H13" s="14">
        <f t="shared" si="0"/>
        <v>742.82399999999996</v>
      </c>
      <c r="I13" s="14">
        <f t="shared" si="1"/>
        <v>8913.887999999999</v>
      </c>
      <c r="J13" s="37">
        <f t="shared" si="3"/>
        <v>0.19</v>
      </c>
      <c r="K13" s="34">
        <f t="shared" si="4"/>
        <v>0.31387619617632173</v>
      </c>
    </row>
    <row r="14" spans="1:11" ht="47.25">
      <c r="A14" s="9">
        <f t="shared" si="2"/>
        <v>7</v>
      </c>
      <c r="B14" s="24" t="s">
        <v>48</v>
      </c>
      <c r="C14" s="9" t="s">
        <v>25</v>
      </c>
      <c r="D14" s="13">
        <v>0.17</v>
      </c>
      <c r="E14" s="13">
        <v>3909.6</v>
      </c>
      <c r="F14" s="10" t="s">
        <v>14</v>
      </c>
      <c r="G14" s="10">
        <v>12</v>
      </c>
      <c r="H14" s="14">
        <f t="shared" si="0"/>
        <v>664.63200000000006</v>
      </c>
      <c r="I14" s="14">
        <f t="shared" si="1"/>
        <v>7975.5840000000007</v>
      </c>
      <c r="J14" s="37">
        <f t="shared" si="3"/>
        <v>0.17</v>
      </c>
      <c r="K14" s="34">
        <f t="shared" si="4"/>
        <v>0.28083659657881427</v>
      </c>
    </row>
    <row r="15" spans="1:11" ht="47.25">
      <c r="A15" s="9">
        <f t="shared" si="2"/>
        <v>8</v>
      </c>
      <c r="B15" s="12" t="s">
        <v>26</v>
      </c>
      <c r="C15" s="9" t="s">
        <v>25</v>
      </c>
      <c r="D15" s="13">
        <v>0.18</v>
      </c>
      <c r="E15" s="13">
        <v>3909.6</v>
      </c>
      <c r="F15" s="10" t="s">
        <v>14</v>
      </c>
      <c r="G15" s="10">
        <v>12</v>
      </c>
      <c r="H15" s="14">
        <f t="shared" si="0"/>
        <v>703.72799999999995</v>
      </c>
      <c r="I15" s="14">
        <f t="shared" si="1"/>
        <v>8444.735999999999</v>
      </c>
      <c r="J15" s="37">
        <f t="shared" si="3"/>
        <v>0.18</v>
      </c>
      <c r="K15" s="34">
        <f t="shared" si="4"/>
        <v>0.297356396377568</v>
      </c>
    </row>
    <row r="16" spans="1:11" ht="33" customHeight="1">
      <c r="A16" s="9">
        <f t="shared" si="2"/>
        <v>9</v>
      </c>
      <c r="B16" s="12" t="s">
        <v>49</v>
      </c>
      <c r="C16" s="9" t="s">
        <v>13</v>
      </c>
      <c r="D16" s="13">
        <v>0.5</v>
      </c>
      <c r="E16" s="13">
        <v>3909.6</v>
      </c>
      <c r="F16" s="15" t="s">
        <v>50</v>
      </c>
      <c r="G16" s="10">
        <v>12</v>
      </c>
      <c r="H16" s="14">
        <f t="shared" si="0"/>
        <v>1954.8</v>
      </c>
      <c r="I16" s="14">
        <f t="shared" si="1"/>
        <v>23457.599999999999</v>
      </c>
      <c r="J16" s="37">
        <f t="shared" si="3"/>
        <v>0.5</v>
      </c>
      <c r="K16" s="34">
        <f t="shared" si="4"/>
        <v>0.82598998993768857</v>
      </c>
    </row>
    <row r="17" spans="1:12" ht="33" customHeight="1">
      <c r="A17" s="9">
        <f t="shared" si="2"/>
        <v>10</v>
      </c>
      <c r="B17" s="12" t="s">
        <v>27</v>
      </c>
      <c r="C17" s="9" t="s">
        <v>13</v>
      </c>
      <c r="D17" s="13">
        <v>0.42</v>
      </c>
      <c r="E17" s="13">
        <v>3909.6</v>
      </c>
      <c r="F17" s="15" t="s">
        <v>50</v>
      </c>
      <c r="G17" s="10">
        <v>12</v>
      </c>
      <c r="H17" s="14">
        <f t="shared" si="0"/>
        <v>1642.0319999999999</v>
      </c>
      <c r="I17" s="14">
        <f t="shared" si="1"/>
        <v>19704.383999999998</v>
      </c>
      <c r="J17" s="37">
        <f t="shared" si="3"/>
        <v>0.42</v>
      </c>
      <c r="K17" s="34">
        <f t="shared" si="4"/>
        <v>0.69383159154765861</v>
      </c>
    </row>
    <row r="18" spans="1:12" ht="41.25" customHeight="1">
      <c r="A18" s="9">
        <f t="shared" si="2"/>
        <v>11</v>
      </c>
      <c r="B18" s="12" t="s">
        <v>28</v>
      </c>
      <c r="C18" s="9" t="s">
        <v>25</v>
      </c>
      <c r="D18" s="13">
        <v>0.05</v>
      </c>
      <c r="E18" s="13">
        <v>3909.6</v>
      </c>
      <c r="F18" s="10" t="s">
        <v>29</v>
      </c>
      <c r="G18" s="10">
        <v>12</v>
      </c>
      <c r="H18" s="14">
        <f t="shared" si="0"/>
        <v>195.48000000000002</v>
      </c>
      <c r="I18" s="14">
        <f t="shared" si="1"/>
        <v>2345.7600000000002</v>
      </c>
      <c r="J18" s="37">
        <f t="shared" si="3"/>
        <v>0.05</v>
      </c>
      <c r="K18" s="34">
        <f t="shared" si="4"/>
        <v>8.259899899376888E-2</v>
      </c>
    </row>
    <row r="19" spans="1:12" ht="81.599999999999994" customHeight="1">
      <c r="A19" s="9">
        <f t="shared" si="2"/>
        <v>12</v>
      </c>
      <c r="B19" s="12" t="s">
        <v>30</v>
      </c>
      <c r="C19" s="9" t="s">
        <v>25</v>
      </c>
      <c r="D19" s="13">
        <v>0.08</v>
      </c>
      <c r="E19" s="13">
        <v>3909.6</v>
      </c>
      <c r="F19" s="10" t="s">
        <v>55</v>
      </c>
      <c r="G19" s="10">
        <v>12</v>
      </c>
      <c r="H19" s="14">
        <f t="shared" si="0"/>
        <v>312.76799999999997</v>
      </c>
      <c r="I19" s="14">
        <f t="shared" si="1"/>
        <v>3753.2159999999994</v>
      </c>
      <c r="J19" s="37">
        <f t="shared" si="3"/>
        <v>0.08</v>
      </c>
      <c r="K19" s="34">
        <f t="shared" si="4"/>
        <v>0.13215839839003021</v>
      </c>
    </row>
    <row r="20" spans="1:12" ht="31.5">
      <c r="A20" s="11">
        <f t="shared" si="2"/>
        <v>13</v>
      </c>
      <c r="B20" s="47" t="s">
        <v>31</v>
      </c>
      <c r="C20" s="11" t="s">
        <v>32</v>
      </c>
      <c r="D20" s="48">
        <v>0.5</v>
      </c>
      <c r="E20" s="48">
        <v>3909.6</v>
      </c>
      <c r="F20" s="10" t="s">
        <v>21</v>
      </c>
      <c r="G20" s="10">
        <v>12</v>
      </c>
      <c r="H20" s="14">
        <f t="shared" si="0"/>
        <v>1954.8</v>
      </c>
      <c r="I20" s="14">
        <f t="shared" si="1"/>
        <v>23457.599999999999</v>
      </c>
      <c r="J20" s="49">
        <f t="shared" si="3"/>
        <v>0.5</v>
      </c>
      <c r="K20" s="50">
        <f>0.96*1.108</f>
        <v>1.06368</v>
      </c>
      <c r="L20" s="22"/>
    </row>
    <row r="21" spans="1:12" s="4" customFormat="1" ht="31.5">
      <c r="A21" s="11">
        <f t="shared" si="2"/>
        <v>14</v>
      </c>
      <c r="B21" s="51" t="s">
        <v>45</v>
      </c>
      <c r="C21" s="11" t="s">
        <v>33</v>
      </c>
      <c r="D21" s="48">
        <v>2.75</v>
      </c>
      <c r="E21" s="48">
        <v>3909.6</v>
      </c>
      <c r="F21" s="15" t="s">
        <v>50</v>
      </c>
      <c r="G21" s="10">
        <v>12</v>
      </c>
      <c r="H21" s="14">
        <f t="shared" si="0"/>
        <v>10751.4</v>
      </c>
      <c r="I21" s="14">
        <f t="shared" si="1"/>
        <v>129016.79999999999</v>
      </c>
      <c r="J21" s="49">
        <f t="shared" si="3"/>
        <v>2.75</v>
      </c>
      <c r="K21" s="50">
        <f>J21*1.04*1.092*1.072*1.083*1.1308*1.108</f>
        <v>4.5429449446572887</v>
      </c>
      <c r="L21" s="22"/>
    </row>
    <row r="22" spans="1:12" s="4" customFormat="1">
      <c r="A22" s="11">
        <f t="shared" si="2"/>
        <v>15</v>
      </c>
      <c r="B22" s="51" t="s">
        <v>46</v>
      </c>
      <c r="C22" s="11" t="s">
        <v>34</v>
      </c>
      <c r="D22" s="48">
        <v>1.92</v>
      </c>
      <c r="E22" s="48">
        <v>3909.6</v>
      </c>
      <c r="F22" s="10" t="s">
        <v>35</v>
      </c>
      <c r="G22" s="10">
        <v>12</v>
      </c>
      <c r="H22" s="14">
        <f>D22*E22</f>
        <v>7506.4319999999998</v>
      </c>
      <c r="I22" s="14">
        <f>G22*H22</f>
        <v>90077.183999999994</v>
      </c>
      <c r="J22" s="49">
        <f t="shared" si="3"/>
        <v>1.92</v>
      </c>
      <c r="K22" s="50">
        <f t="shared" ref="K22:K23" si="5">J22*1.04*1.092*1.072*1.083*1.1308*1.108</f>
        <v>3.1718015613607244</v>
      </c>
      <c r="L22" s="22"/>
    </row>
    <row r="23" spans="1:12" s="4" customFormat="1" ht="31.5">
      <c r="A23" s="11">
        <f t="shared" si="2"/>
        <v>16</v>
      </c>
      <c r="B23" s="52" t="s">
        <v>56</v>
      </c>
      <c r="C23" s="53" t="s">
        <v>13</v>
      </c>
      <c r="D23" s="54">
        <v>1.05</v>
      </c>
      <c r="E23" s="48">
        <v>3909.6</v>
      </c>
      <c r="F23" s="15" t="s">
        <v>50</v>
      </c>
      <c r="G23" s="15">
        <v>12</v>
      </c>
      <c r="H23" s="14">
        <f t="shared" si="0"/>
        <v>4105.08</v>
      </c>
      <c r="I23" s="14">
        <f t="shared" si="1"/>
        <v>49260.959999999999</v>
      </c>
      <c r="J23" s="49">
        <f t="shared" si="3"/>
        <v>1.05</v>
      </c>
      <c r="K23" s="50">
        <f t="shared" si="5"/>
        <v>1.7345789788691466</v>
      </c>
      <c r="L23" s="22"/>
    </row>
    <row r="24" spans="1:12" ht="31.5">
      <c r="A24" s="11">
        <f t="shared" si="2"/>
        <v>17</v>
      </c>
      <c r="B24" s="55" t="s">
        <v>36</v>
      </c>
      <c r="C24" s="15" t="s">
        <v>37</v>
      </c>
      <c r="D24" s="48">
        <f>5918.58*1.083*1.1308*1.108</f>
        <v>8031.0353785104962</v>
      </c>
      <c r="E24" s="48">
        <v>2</v>
      </c>
      <c r="F24" s="15" t="s">
        <v>50</v>
      </c>
      <c r="G24" s="15">
        <v>12</v>
      </c>
      <c r="H24" s="14">
        <f t="shared" si="0"/>
        <v>16062.070757020992</v>
      </c>
      <c r="I24" s="14">
        <f t="shared" si="1"/>
        <v>192744.84908425191</v>
      </c>
      <c r="J24" s="49">
        <f>I24/12/D5</f>
        <v>4.1083667784481772</v>
      </c>
      <c r="K24" s="50">
        <f>D24*E24/E23</f>
        <v>4.1083667784481772</v>
      </c>
      <c r="L24" s="22"/>
    </row>
    <row r="25" spans="1:12">
      <c r="A25" s="11">
        <f t="shared" si="2"/>
        <v>18</v>
      </c>
      <c r="B25" s="55" t="s">
        <v>38</v>
      </c>
      <c r="C25" s="15" t="s">
        <v>13</v>
      </c>
      <c r="D25" s="48">
        <v>1.58</v>
      </c>
      <c r="E25" s="48">
        <v>3909.6</v>
      </c>
      <c r="F25" s="15" t="s">
        <v>50</v>
      </c>
      <c r="G25" s="15">
        <v>12</v>
      </c>
      <c r="H25" s="14">
        <f t="shared" si="0"/>
        <v>6177.1680000000006</v>
      </c>
      <c r="I25" s="14">
        <f t="shared" si="1"/>
        <v>74126.016000000003</v>
      </c>
      <c r="J25" s="49">
        <f t="shared" si="3"/>
        <v>1.5800000000000003</v>
      </c>
      <c r="K25" s="50">
        <f>J25*1.04*1.092*1.072*1.083*1.1308*1.108</f>
        <v>2.6101283682030973</v>
      </c>
      <c r="L25" s="22"/>
    </row>
    <row r="26" spans="1:12">
      <c r="A26" s="11">
        <f t="shared" si="2"/>
        <v>19</v>
      </c>
      <c r="B26" s="55" t="s">
        <v>39</v>
      </c>
      <c r="C26" s="58" t="s">
        <v>13</v>
      </c>
      <c r="D26" s="48">
        <v>0.13</v>
      </c>
      <c r="E26" s="48">
        <v>3909.6</v>
      </c>
      <c r="F26" s="15" t="s">
        <v>50</v>
      </c>
      <c r="G26" s="15">
        <v>12</v>
      </c>
      <c r="H26" s="14">
        <f t="shared" si="0"/>
        <v>508.24799999999999</v>
      </c>
      <c r="I26" s="14">
        <f t="shared" si="1"/>
        <v>6098.9759999999997</v>
      </c>
      <c r="J26" s="49">
        <f t="shared" si="3"/>
        <v>0.13</v>
      </c>
      <c r="K26" s="50">
        <f t="shared" ref="K26:K27" si="6">J26*1.04*1.092*1.072*1.083*1.1308*1.108</f>
        <v>0.21475739738379909</v>
      </c>
      <c r="L26" s="22"/>
    </row>
    <row r="27" spans="1:12" ht="48.75" customHeight="1">
      <c r="A27" s="56">
        <f t="shared" si="2"/>
        <v>20</v>
      </c>
      <c r="B27" s="57" t="s">
        <v>40</v>
      </c>
      <c r="C27" s="58" t="s">
        <v>13</v>
      </c>
      <c r="D27" s="59">
        <v>1.23</v>
      </c>
      <c r="E27" s="59">
        <v>3909.6</v>
      </c>
      <c r="F27" s="45" t="s">
        <v>50</v>
      </c>
      <c r="G27" s="45">
        <v>12</v>
      </c>
      <c r="H27" s="46">
        <f t="shared" si="0"/>
        <v>4808.808</v>
      </c>
      <c r="I27" s="46">
        <f t="shared" si="1"/>
        <v>57705.695999999996</v>
      </c>
      <c r="J27" s="60">
        <f t="shared" si="3"/>
        <v>1.23</v>
      </c>
      <c r="K27" s="61">
        <f t="shared" si="6"/>
        <v>2.0319353752467144</v>
      </c>
      <c r="L27" s="22"/>
    </row>
    <row r="28" spans="1:12" s="27" customFormat="1">
      <c r="A28" s="62" t="s">
        <v>53</v>
      </c>
      <c r="B28" s="62"/>
      <c r="C28" s="62"/>
      <c r="D28" s="62"/>
      <c r="E28" s="62"/>
      <c r="F28" s="62"/>
      <c r="G28" s="63"/>
      <c r="H28" s="64">
        <f>SUM(H8:H27)</f>
        <v>60670.606757020985</v>
      </c>
      <c r="I28" s="64">
        <f>SUM(I8:I27)</f>
        <v>728047.28108425206</v>
      </c>
      <c r="J28" s="65">
        <f>SUM(J8:J27)</f>
        <v>15.518366778448179</v>
      </c>
      <c r="K28" s="65">
        <f>SUM(K8:K27)-0.01</f>
        <v>23.185148358888544</v>
      </c>
      <c r="L28" s="66"/>
    </row>
    <row r="29" spans="1:12" s="4" customFormat="1">
      <c r="A29" s="67" t="s">
        <v>41</v>
      </c>
      <c r="B29" s="67"/>
      <c r="C29" s="67"/>
      <c r="D29" s="67"/>
      <c r="E29" s="67"/>
      <c r="F29" s="67"/>
      <c r="G29" s="67"/>
      <c r="H29" s="67"/>
      <c r="I29" s="67"/>
      <c r="J29" s="68"/>
      <c r="K29" s="50"/>
      <c r="L29" s="22"/>
    </row>
    <row r="30" spans="1:12" s="4" customFormat="1" ht="56.25" customHeight="1">
      <c r="A30" s="11" t="s">
        <v>2</v>
      </c>
      <c r="B30" s="11" t="s">
        <v>3</v>
      </c>
      <c r="C30" s="11" t="s">
        <v>4</v>
      </c>
      <c r="D30" s="11" t="s">
        <v>5</v>
      </c>
      <c r="E30" s="11" t="s">
        <v>6</v>
      </c>
      <c r="F30" s="10" t="s">
        <v>51</v>
      </c>
      <c r="G30" s="10"/>
      <c r="H30" s="11" t="s">
        <v>8</v>
      </c>
      <c r="I30" s="23" t="s">
        <v>7</v>
      </c>
      <c r="J30" s="26" t="s">
        <v>43</v>
      </c>
      <c r="K30" s="26" t="s">
        <v>43</v>
      </c>
      <c r="L30" s="22"/>
    </row>
    <row r="31" spans="1:12" s="4" customFormat="1" ht="28.15" customHeight="1">
      <c r="A31" s="11">
        <v>1</v>
      </c>
      <c r="B31" s="69" t="s">
        <v>41</v>
      </c>
      <c r="C31" s="58" t="s">
        <v>13</v>
      </c>
      <c r="D31" s="48">
        <v>2</v>
      </c>
      <c r="E31" s="11">
        <v>3909.6</v>
      </c>
      <c r="F31" s="10" t="s">
        <v>42</v>
      </c>
      <c r="G31" s="10">
        <v>12</v>
      </c>
      <c r="H31" s="48"/>
      <c r="I31" s="48">
        <f>D31*E31*G31</f>
        <v>93830.399999999994</v>
      </c>
      <c r="J31" s="70">
        <f>I31/12/E31</f>
        <v>2</v>
      </c>
      <c r="K31" s="50">
        <f>3.36*1.108</f>
        <v>3.72288</v>
      </c>
      <c r="L31" s="22"/>
    </row>
    <row r="32" spans="1:12" s="4" customFormat="1" ht="36.6" customHeight="1">
      <c r="A32" s="11">
        <v>2</v>
      </c>
      <c r="B32" s="47" t="s">
        <v>9</v>
      </c>
      <c r="C32" s="11" t="s">
        <v>10</v>
      </c>
      <c r="D32" s="48">
        <f>15.97*1.072*1.083*1.1304*1.108</f>
        <v>23.222023881583105</v>
      </c>
      <c r="E32" s="48">
        <v>1800</v>
      </c>
      <c r="F32" s="10" t="s">
        <v>42</v>
      </c>
      <c r="G32" s="10">
        <v>1</v>
      </c>
      <c r="H32" s="48">
        <f>D32*E32</f>
        <v>41799.642986849591</v>
      </c>
      <c r="I32" s="48">
        <f>H32*G32</f>
        <v>41799.642986849591</v>
      </c>
      <c r="J32" s="70">
        <f>I32/12/E31</f>
        <v>0.89096162836030945</v>
      </c>
      <c r="K32" s="50">
        <f>D32*E32/E31/12</f>
        <v>0.89096162836030945</v>
      </c>
      <c r="L32" s="22"/>
    </row>
    <row r="33" spans="1:12" s="4" customFormat="1" ht="34.5" customHeight="1">
      <c r="A33" s="11">
        <f>A32+1</f>
        <v>3</v>
      </c>
      <c r="B33" s="47" t="s">
        <v>11</v>
      </c>
      <c r="C33" s="11" t="s">
        <v>10</v>
      </c>
      <c r="D33" s="48">
        <f>11.52*1.072*1.083*1.1304*1.108</f>
        <v>16.751265818148866</v>
      </c>
      <c r="E33" s="48">
        <v>1800</v>
      </c>
      <c r="F33" s="10" t="s">
        <v>42</v>
      </c>
      <c r="G33" s="10">
        <v>1</v>
      </c>
      <c r="H33" s="48">
        <f>D33*E33</f>
        <v>30152.27847266796</v>
      </c>
      <c r="I33" s="48">
        <f>H33*G33</f>
        <v>30152.27847266796</v>
      </c>
      <c r="J33" s="70">
        <f>I33/12/E31</f>
        <v>0.642697430100862</v>
      </c>
      <c r="K33" s="50">
        <f>D33*E33/E31/12</f>
        <v>0.642697430100862</v>
      </c>
      <c r="L33" s="22"/>
    </row>
    <row r="34" spans="1:12" s="28" customFormat="1">
      <c r="A34" s="62" t="s">
        <v>53</v>
      </c>
      <c r="B34" s="71"/>
      <c r="C34" s="62"/>
      <c r="D34" s="62"/>
      <c r="E34" s="62"/>
      <c r="F34" s="62"/>
      <c r="G34" s="72"/>
      <c r="H34" s="73"/>
      <c r="I34" s="74">
        <f>SUM(I31:I33)</f>
        <v>165782.32145951755</v>
      </c>
      <c r="J34" s="74">
        <f>SUM(J31:J33)</f>
        <v>3.5336590584611716</v>
      </c>
      <c r="K34" s="74">
        <f>SUM(K31:K33)</f>
        <v>5.2565390584611711</v>
      </c>
      <c r="L34" s="75"/>
    </row>
    <row r="35" spans="1:12" s="27" customFormat="1">
      <c r="A35" s="62" t="s">
        <v>54</v>
      </c>
      <c r="B35" s="62"/>
      <c r="C35" s="62"/>
      <c r="D35" s="62"/>
      <c r="E35" s="62"/>
      <c r="F35" s="62"/>
      <c r="G35" s="76"/>
      <c r="H35" s="64"/>
      <c r="I35" s="64">
        <f>I34+I28</f>
        <v>893829.60254376964</v>
      </c>
      <c r="J35" s="65">
        <f>J28+J34+0.01</f>
        <v>19.062025836909353</v>
      </c>
      <c r="K35" s="65">
        <f>K34+K28</f>
        <v>28.441687417349716</v>
      </c>
      <c r="L35" s="66"/>
    </row>
    <row r="36" spans="1:12">
      <c r="A36" s="67" t="s">
        <v>52</v>
      </c>
      <c r="B36" s="67"/>
      <c r="C36" s="67"/>
      <c r="D36" s="67"/>
      <c r="E36" s="67"/>
      <c r="F36" s="67"/>
      <c r="G36" s="67"/>
      <c r="H36" s="67"/>
      <c r="I36" s="67"/>
      <c r="J36" s="68"/>
      <c r="K36" s="43"/>
      <c r="L36" s="44"/>
    </row>
    <row r="37" spans="1:12" s="4" customFormat="1" ht="63">
      <c r="A37" s="23">
        <v>1</v>
      </c>
      <c r="B37" s="47" t="s">
        <v>58</v>
      </c>
      <c r="C37" s="70" t="s">
        <v>13</v>
      </c>
      <c r="D37" s="48">
        <v>3.15</v>
      </c>
      <c r="E37" s="48">
        <v>3909.6</v>
      </c>
      <c r="F37" s="15" t="s">
        <v>24</v>
      </c>
      <c r="G37" s="15">
        <v>12</v>
      </c>
      <c r="H37" s="14">
        <f>D37*E37</f>
        <v>12315.24</v>
      </c>
      <c r="I37" s="14">
        <f>H37*G37</f>
        <v>147782.88</v>
      </c>
      <c r="J37" s="49">
        <f>I37/12/E37</f>
        <v>3.15</v>
      </c>
      <c r="K37" s="50">
        <v>5.05</v>
      </c>
      <c r="L37" s="22"/>
    </row>
    <row r="38" spans="1:12">
      <c r="A38" s="77" t="s">
        <v>57</v>
      </c>
      <c r="B38" s="78"/>
      <c r="C38" s="78"/>
      <c r="D38" s="78"/>
      <c r="E38" s="78"/>
      <c r="F38" s="79"/>
      <c r="G38" s="80">
        <f>G35+D37</f>
        <v>3.15</v>
      </c>
      <c r="H38" s="81">
        <f>J38*D5</f>
        <v>86840.136211980804</v>
      </c>
      <c r="I38" s="82">
        <f>I35+I37</f>
        <v>1041612.4825437696</v>
      </c>
      <c r="J38" s="83">
        <f>J35+J37</f>
        <v>22.212025836909351</v>
      </c>
      <c r="K38" s="83">
        <f>K35+K37</f>
        <v>33.491687417349716</v>
      </c>
      <c r="L38" s="22"/>
    </row>
    <row r="39" spans="1:12" ht="10.5" customHeight="1">
      <c r="A39" s="25"/>
      <c r="B39" s="25"/>
      <c r="C39" s="25"/>
      <c r="D39" s="25"/>
      <c r="E39" s="25"/>
      <c r="F39" s="25"/>
      <c r="G39" s="25"/>
      <c r="H39" s="25"/>
      <c r="I39" s="25"/>
    </row>
    <row r="40" spans="1:12" ht="13.15" customHeight="1">
      <c r="A40" s="16"/>
      <c r="B40" s="39"/>
      <c r="C40" s="39"/>
      <c r="D40" s="39"/>
      <c r="E40" s="39"/>
      <c r="F40" s="39"/>
      <c r="G40" s="39"/>
      <c r="H40" s="39"/>
      <c r="I40" s="39"/>
      <c r="J40" s="40"/>
      <c r="K40" s="40"/>
    </row>
    <row r="41" spans="1:12">
      <c r="A41" s="25"/>
      <c r="B41" s="39"/>
      <c r="C41" s="39"/>
      <c r="D41" s="39"/>
      <c r="E41" s="39"/>
      <c r="F41" s="39"/>
      <c r="G41" s="39"/>
      <c r="H41" s="39"/>
      <c r="I41" s="39"/>
      <c r="J41" s="40"/>
      <c r="K41" s="40"/>
    </row>
    <row r="42" spans="1:12" ht="35.25" customHeight="1">
      <c r="A42" s="25"/>
      <c r="B42" s="39"/>
      <c r="C42" s="39"/>
      <c r="D42" s="39"/>
      <c r="E42" s="39"/>
      <c r="F42" s="39"/>
      <c r="G42" s="39"/>
      <c r="H42" s="39"/>
      <c r="I42" s="39"/>
      <c r="J42" s="40"/>
      <c r="K42" s="40"/>
    </row>
    <row r="43" spans="1:12">
      <c r="A43" s="25"/>
      <c r="B43" s="25"/>
      <c r="C43" s="25"/>
      <c r="D43" s="25"/>
      <c r="E43" s="25"/>
      <c r="F43" s="17"/>
      <c r="G43" s="17"/>
      <c r="H43" s="25"/>
      <c r="I43" s="25"/>
    </row>
    <row r="44" spans="1:12" s="20" customFormat="1">
      <c r="A44" s="18"/>
      <c r="B44" s="19"/>
      <c r="C44" s="18"/>
      <c r="D44" s="19"/>
      <c r="F44" s="21"/>
      <c r="G44" s="21"/>
      <c r="H44" s="18"/>
      <c r="I44" s="29">
        <f>H38*12</f>
        <v>1042081.6345437696</v>
      </c>
      <c r="J44" s="36"/>
      <c r="K44" s="36"/>
    </row>
    <row r="45" spans="1:12" s="20" customFormat="1" ht="10.5" customHeight="1">
      <c r="A45" s="18"/>
      <c r="B45" s="18"/>
      <c r="C45" s="18"/>
      <c r="D45" s="19"/>
      <c r="E45" s="18"/>
      <c r="F45" s="21"/>
      <c r="G45" s="21"/>
      <c r="H45" s="18"/>
      <c r="I45" s="18"/>
      <c r="J45" s="36"/>
      <c r="K45" s="36"/>
    </row>
    <row r="46" spans="1:12" hidden="1">
      <c r="I46" s="30">
        <f>I44-I38</f>
        <v>469.15200000000186</v>
      </c>
      <c r="K46" s="35"/>
    </row>
    <row r="47" spans="1:12" hidden="1">
      <c r="H47" s="32">
        <f>H28+I31/12+H32/12+H33/12+H37</f>
        <v>86801.040211980784</v>
      </c>
    </row>
    <row r="48" spans="1:12" hidden="1">
      <c r="H48" s="1">
        <f>20.36*D5</f>
        <v>79599.455999999991</v>
      </c>
      <c r="I48" s="31">
        <f>H38-H47</f>
        <v>39.096000000019558</v>
      </c>
      <c r="J48" s="38"/>
    </row>
    <row r="49" hidden="1"/>
  </sheetData>
  <mergeCells count="10">
    <mergeCell ref="B40:K42"/>
    <mergeCell ref="A3:K4"/>
    <mergeCell ref="A38:F38"/>
    <mergeCell ref="A6:I6"/>
    <mergeCell ref="A28:F28"/>
    <mergeCell ref="A29:I29"/>
    <mergeCell ref="A34:F34"/>
    <mergeCell ref="A35:F35"/>
    <mergeCell ref="A36:I36"/>
    <mergeCell ref="K36:L36"/>
  </mergeCells>
  <printOptions horizontalCentered="1" verticalCentered="1"/>
  <pageMargins left="0.11811023622047245" right="0.31496062992125984" top="0.15748031496062992" bottom="0.15748031496062992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исправленные по пред соб</vt:lpstr>
      <vt:lpstr>'исправленные по пред соб'!Область_печати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2026-10-07T07:15:32Z</dcterms:modified>
</cp:coreProperties>
</file>